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895" activeTab="6"/>
  </bookViews>
  <sheets>
    <sheet name="P7-2" sheetId="1" r:id="rId1"/>
    <sheet name="P7-8" sheetId="2" r:id="rId2"/>
    <sheet name="P7-10" sheetId="3" r:id="rId3"/>
    <sheet name="P7-14" sheetId="4" r:id="rId4"/>
    <sheet name="P7-17" sheetId="5" r:id="rId5"/>
    <sheet name="P7-19" sheetId="6" r:id="rId6"/>
    <sheet name="Sheet1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2" i="5" l="1"/>
  <c r="E62" i="5" s="1"/>
  <c r="G62" i="5" s="1"/>
  <c r="E26" i="5"/>
  <c r="C26" i="5"/>
  <c r="D54" i="5"/>
  <c r="D68" i="5"/>
  <c r="D67" i="5"/>
  <c r="E61" i="5"/>
  <c r="G61" i="5" s="1"/>
  <c r="E60" i="5"/>
  <c r="G60" i="5" s="1"/>
  <c r="E59" i="5"/>
  <c r="G59" i="5" s="1"/>
  <c r="D32" i="5"/>
  <c r="D31" i="5"/>
  <c r="G24" i="5"/>
  <c r="G25" i="5"/>
  <c r="G26" i="5"/>
  <c r="G27" i="5" s="1"/>
  <c r="D30" i="5" s="1"/>
  <c r="G23" i="5"/>
  <c r="E24" i="5"/>
  <c r="E25" i="5"/>
  <c r="E23" i="5"/>
  <c r="D18" i="5"/>
  <c r="D33" i="5" l="1"/>
  <c r="D35" i="5" s="1"/>
  <c r="G63" i="5"/>
  <c r="D66" i="5" s="1"/>
  <c r="D69" i="5" s="1"/>
  <c r="D71" i="5" s="1"/>
  <c r="C12" i="1"/>
  <c r="C11" i="1"/>
  <c r="C10" i="1"/>
  <c r="C9" i="1"/>
  <c r="C18" i="4"/>
  <c r="C17" i="4"/>
  <c r="C16" i="4"/>
  <c r="G11" i="4"/>
  <c r="G14" i="4"/>
  <c r="G12" i="4"/>
  <c r="G13" i="4"/>
  <c r="C12" i="4"/>
  <c r="E13" i="4"/>
  <c r="E12" i="4"/>
  <c r="E11" i="4"/>
  <c r="C13" i="4"/>
  <c r="C11" i="4"/>
  <c r="C14" i="6"/>
  <c r="C15" i="6"/>
  <c r="C16" i="6"/>
  <c r="C17" i="6"/>
  <c r="C13" i="6"/>
  <c r="C13" i="2"/>
  <c r="C14" i="2"/>
  <c r="C15" i="2"/>
  <c r="C16" i="2"/>
  <c r="C17" i="2"/>
  <c r="C9" i="3"/>
</calcChain>
</file>

<file path=xl/sharedStrings.xml><?xml version="1.0" encoding="utf-8"?>
<sst xmlns="http://schemas.openxmlformats.org/spreadsheetml/2006/main" count="184" uniqueCount="89">
  <si>
    <t>Firm</t>
  </si>
  <si>
    <t>Dividend growth rate</t>
  </si>
  <si>
    <t>A</t>
  </si>
  <si>
    <t>B</t>
  </si>
  <si>
    <t>C</t>
  </si>
  <si>
    <t>D</t>
  </si>
  <si>
    <t>E</t>
  </si>
  <si>
    <t>Required return [r]</t>
  </si>
  <si>
    <t>Dividend growth rate [g]</t>
  </si>
  <si>
    <t>Dividend expected next year [Div]</t>
  </si>
  <si>
    <t>Inputs:</t>
  </si>
  <si>
    <t>Results:</t>
  </si>
  <si>
    <t>Value [P]</t>
  </si>
  <si>
    <t>=Div/(r-g)</t>
  </si>
  <si>
    <t>P7-8</t>
  </si>
  <si>
    <t>P7-10</t>
  </si>
  <si>
    <t>=r-((Div/p)/100)</t>
  </si>
  <si>
    <t>Price per share (p)</t>
  </si>
  <si>
    <t>Dividend per share (Div)</t>
  </si>
  <si>
    <r>
      <t xml:space="preserve">Required rate of return </t>
    </r>
    <r>
      <rPr>
        <sz val="11"/>
        <color theme="1"/>
        <rFont val="Calibri"/>
        <family val="2"/>
      </rPr>
      <t>(r)</t>
    </r>
  </si>
  <si>
    <t>Expected EPS (EPS)</t>
  </si>
  <si>
    <t>Price/earnings multiple (P/E)</t>
  </si>
  <si>
    <t>=EPS*P/E</t>
  </si>
  <si>
    <t>P7-19</t>
  </si>
  <si>
    <t>P7-14</t>
  </si>
  <si>
    <t>Annual Dividend [Div]</t>
  </si>
  <si>
    <t>Present Value (PV) 3 Years</t>
  </si>
  <si>
    <r>
      <t>D</t>
    </r>
    <r>
      <rPr>
        <vertAlign val="subscript"/>
        <sz val="11"/>
        <color theme="1"/>
        <rFont val="Calibri"/>
        <family val="2"/>
        <scheme val="minor"/>
      </rPr>
      <t>1</t>
    </r>
  </si>
  <si>
    <r>
      <t>D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/>
    </r>
  </si>
  <si>
    <r>
      <t>D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/>
    </r>
  </si>
  <si>
    <r>
      <t>PVIF</t>
    </r>
    <r>
      <rPr>
        <vertAlign val="subscript"/>
        <sz val="11"/>
        <color theme="1"/>
        <rFont val="Calibri"/>
        <family val="2"/>
        <scheme val="minor"/>
      </rPr>
      <t>11%</t>
    </r>
  </si>
  <si>
    <r>
      <t>=Div(1+g</t>
    </r>
    <r>
      <rPr>
        <i/>
        <vertAlign val="subscript"/>
        <sz val="11"/>
        <color theme="1"/>
        <rFont val="Calibri"/>
        <family val="2"/>
        <scheme val="minor"/>
      </rPr>
      <t>1</t>
    </r>
    <r>
      <rPr>
        <i/>
        <sz val="11"/>
        <color theme="1"/>
        <rFont val="Calibri"/>
        <family val="2"/>
        <scheme val="minor"/>
      </rPr>
      <t>)</t>
    </r>
    <r>
      <rPr>
        <i/>
        <vertAlign val="superscript"/>
        <sz val="11"/>
        <color theme="1"/>
        <rFont val="Calibri"/>
        <family val="2"/>
        <scheme val="minor"/>
      </rPr>
      <t>1</t>
    </r>
  </si>
  <si>
    <r>
      <t>=Div(1+g</t>
    </r>
    <r>
      <rPr>
        <i/>
        <vertAlign val="subscript"/>
        <sz val="11"/>
        <color theme="1"/>
        <rFont val="Calibri"/>
        <family val="2"/>
        <scheme val="minor"/>
      </rPr>
      <t>1</t>
    </r>
    <r>
      <rPr>
        <i/>
        <sz val="11"/>
        <color theme="1"/>
        <rFont val="Calibri"/>
        <family val="2"/>
        <scheme val="minor"/>
      </rPr>
      <t>)</t>
    </r>
    <r>
      <rPr>
        <i/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/>
    </r>
  </si>
  <si>
    <r>
      <t>=Div(1+g</t>
    </r>
    <r>
      <rPr>
        <i/>
        <vertAlign val="subscript"/>
        <sz val="11"/>
        <color theme="1"/>
        <rFont val="Calibri"/>
        <family val="2"/>
        <scheme val="minor"/>
      </rPr>
      <t>1</t>
    </r>
    <r>
      <rPr>
        <i/>
        <sz val="11"/>
        <color theme="1"/>
        <rFont val="Calibri"/>
        <family val="2"/>
        <scheme val="minor"/>
      </rPr>
      <t>)</t>
    </r>
    <r>
      <rPr>
        <i/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/>
    </r>
  </si>
  <si>
    <r>
      <t>Dividend growth rate 3 years (g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</t>
    </r>
  </si>
  <si>
    <r>
      <t>Dividend growth rate 4 years to Infinity (g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</si>
  <si>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=1(1+r)</t>
    </r>
    <r>
      <rPr>
        <i/>
        <vertAlign val="superscript"/>
        <sz val="11"/>
        <color theme="1"/>
        <rFont val="Calibri"/>
        <family val="2"/>
        <scheme val="minor"/>
      </rPr>
      <t>1</t>
    </r>
  </si>
  <si>
    <r>
      <t>=1(1+r)</t>
    </r>
    <r>
      <rPr>
        <i/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/>
    </r>
  </si>
  <si>
    <r>
      <t>=1(1+r)</t>
    </r>
    <r>
      <rPr>
        <i/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/>
    </r>
  </si>
  <si>
    <t>Formula</t>
  </si>
  <si>
    <t>Present Values(PVs)</t>
  </si>
  <si>
    <t>=pv*pvif</t>
  </si>
  <si>
    <r>
      <t>=((PV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*(1+G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))/(R-G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))*PVD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)+Total PVs</t>
    </r>
  </si>
  <si>
    <t>P7-2</t>
  </si>
  <si>
    <t>Par value of preferred stock (p)</t>
  </si>
  <si>
    <t>Annual dividend (Div)</t>
  </si>
  <si>
    <t>Annual dollar dividend</t>
  </si>
  <si>
    <t>=P*Div</t>
  </si>
  <si>
    <t>=(P*Div)/4</t>
  </si>
  <si>
    <t>Non-Cummulative Preferred Stock Dividend</t>
  </si>
  <si>
    <t>Cummulative Preferred Stock Dividend</t>
  </si>
  <si>
    <t>Quarterly dollar dividend (Q)</t>
  </si>
  <si>
    <t>=((P*Div)/4)*3+(P*Div)/4)</t>
  </si>
  <si>
    <t>P7-17</t>
  </si>
  <si>
    <t>Free cash flow</t>
  </si>
  <si>
    <t>Year (t)</t>
  </si>
  <si>
    <r>
      <t>FCF</t>
    </r>
    <r>
      <rPr>
        <vertAlign val="subscript"/>
        <sz val="11"/>
        <color theme="1"/>
        <rFont val="Calibri"/>
        <family val="2"/>
        <scheme val="minor"/>
      </rPr>
      <t>t</t>
    </r>
  </si>
  <si>
    <t>Market value of all debt</t>
  </si>
  <si>
    <t>Market value of preferred stock</t>
  </si>
  <si>
    <t>Number of shares of common stock outstanding</t>
  </si>
  <si>
    <t>PV of the cashflows from 2016 through 2019 to Infinity</t>
  </si>
  <si>
    <t>Year(n)</t>
  </si>
  <si>
    <t>FreeCashflows (FCF)</t>
  </si>
  <si>
    <t>Present Value (PV)</t>
  </si>
  <si>
    <t>PV of FCF to Infinity</t>
  </si>
  <si>
    <t>Cashflow 2019</t>
  </si>
  <si>
    <t>Infinity FCF in 2019</t>
  </si>
  <si>
    <t>FCF</t>
  </si>
  <si>
    <t>PV FCF</t>
  </si>
  <si>
    <t>=(2019FCF(1+g))/(k-g)</t>
  </si>
  <si>
    <t>Weighted average cost of capital (k)</t>
  </si>
  <si>
    <t>Growth rate of FCF, beyond 2019 to infinity (g)</t>
  </si>
  <si>
    <t>TOTAL FCF</t>
  </si>
  <si>
    <t>Total Value of CoolTech, Inc</t>
  </si>
  <si>
    <t>Value of Common Stock</t>
  </si>
  <si>
    <t>Total value of entire company</t>
  </si>
  <si>
    <r>
      <rPr>
        <u/>
        <sz val="11"/>
        <color theme="1"/>
        <rFont val="Calibri"/>
        <family val="2"/>
        <scheme val="minor"/>
      </rPr>
      <t>L</t>
    </r>
    <r>
      <rPr>
        <b/>
        <i/>
        <u/>
        <sz val="11"/>
        <color theme="1"/>
        <rFont val="Calibri"/>
        <family val="2"/>
        <scheme val="minor"/>
      </rPr>
      <t>ess: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Market Value of Debt</t>
    </r>
  </si>
  <si>
    <r>
      <rPr>
        <b/>
        <i/>
        <u/>
        <sz val="11"/>
        <color theme="1"/>
        <rFont val="Calibri"/>
        <family val="2"/>
        <scheme val="minor"/>
      </rPr>
      <t>Less:</t>
    </r>
    <r>
      <rPr>
        <sz val="11"/>
        <color theme="1"/>
        <rFont val="Calibri"/>
        <family val="2"/>
        <scheme val="minor"/>
      </rPr>
      <t xml:space="preserve"> Market Value of Preferred Stock</t>
    </r>
  </si>
  <si>
    <r>
      <t>=FCF*( 1/(1+k)</t>
    </r>
    <r>
      <rPr>
        <i/>
        <vertAlign val="superscript"/>
        <sz val="11"/>
        <color theme="1"/>
        <rFont val="Calibri"/>
        <family val="2"/>
        <scheme val="minor"/>
      </rPr>
      <t>t</t>
    </r>
    <r>
      <rPr>
        <i/>
        <sz val="11"/>
        <color theme="1"/>
        <rFont val="Calibri"/>
        <family val="2"/>
        <scheme val="minor"/>
      </rPr>
      <t>)</t>
    </r>
  </si>
  <si>
    <t>Value per Stock</t>
  </si>
  <si>
    <t>Value of CoolTech Common Stock (VS)</t>
  </si>
  <si>
    <t>Number of shares of common stock outstanding(N)</t>
  </si>
  <si>
    <r>
      <t>PVIF= 1/(1+k)</t>
    </r>
    <r>
      <rPr>
        <b/>
        <i/>
        <vertAlign val="superscript"/>
        <sz val="11"/>
        <color theme="1"/>
        <rFont val="Calibri"/>
        <family val="2"/>
        <scheme val="minor"/>
      </rPr>
      <t>t</t>
    </r>
  </si>
  <si>
    <t>=VS/N</t>
  </si>
  <si>
    <t>A.</t>
  </si>
  <si>
    <t>B.</t>
  </si>
  <si>
    <t>C.</t>
  </si>
  <si>
    <t>Based on the calculations above, CoolTech, Inc is NOT A GOOD stock to buy since it is overvalued by $0.74 ($12.50 less $11.76)</t>
  </si>
  <si>
    <t>Based on the calculations above, CoolTech, Inc is NOW A GOOD stock to buy since it is undervalued by $1.91 ($14.41 less $12.50)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</si>
</sst>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000"/>
    <numFmt numFmtId="166" formatCode="&quot;$&quot;#,##0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vertAlign val="subscript"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0" fillId="3" borderId="0" xfId="0" applyFill="1"/>
    <xf numFmtId="0" fontId="4" fillId="3" borderId="0" xfId="0" applyFont="1" applyFill="1"/>
    <xf numFmtId="0" fontId="0" fillId="3" borderId="1" xfId="0" applyFill="1" applyBorder="1"/>
    <xf numFmtId="164" fontId="0" fillId="3" borderId="0" xfId="2" applyNumberFormat="1" applyFont="1" applyFill="1" applyAlignment="1"/>
    <xf numFmtId="9" fontId="0" fillId="3" borderId="0" xfId="0" applyNumberFormat="1" applyFill="1"/>
    <xf numFmtId="43" fontId="0" fillId="3" borderId="0" xfId="1" applyFont="1" applyFill="1"/>
    <xf numFmtId="0" fontId="0" fillId="3" borderId="1" xfId="0" applyFont="1" applyFill="1" applyBorder="1"/>
    <xf numFmtId="9" fontId="3" fillId="3" borderId="0" xfId="0" quotePrefix="1" applyNumberFormat="1" applyFont="1" applyFill="1" applyAlignment="1">
      <alignment horizontal="left" indent="6"/>
    </xf>
    <xf numFmtId="2" fontId="0" fillId="3" borderId="0" xfId="2" applyNumberFormat="1" applyFont="1" applyFill="1" applyAlignment="1"/>
    <xf numFmtId="164" fontId="0" fillId="4" borderId="0" xfId="2" applyNumberFormat="1" applyFont="1" applyFill="1" applyAlignment="1"/>
    <xf numFmtId="2" fontId="0" fillId="4" borderId="0" xfId="2" applyNumberFormat="1" applyFont="1" applyFill="1" applyAlignment="1"/>
    <xf numFmtId="0" fontId="2" fillId="3" borderId="0" xfId="0" applyFont="1" applyFill="1"/>
    <xf numFmtId="9" fontId="0" fillId="3" borderId="0" xfId="1" applyNumberFormat="1" applyFont="1" applyFill="1"/>
    <xf numFmtId="0" fontId="4" fillId="3" borderId="1" xfId="0" applyFont="1" applyFill="1" applyBorder="1"/>
    <xf numFmtId="10" fontId="0" fillId="4" borderId="0" xfId="3" applyNumberFormat="1" applyFont="1" applyFill="1" applyAlignment="1"/>
    <xf numFmtId="0" fontId="0" fillId="3" borderId="0" xfId="0" quotePrefix="1" applyFill="1"/>
    <xf numFmtId="0" fontId="3" fillId="3" borderId="0" xfId="0" quotePrefix="1" applyFont="1" applyFill="1" applyAlignment="1">
      <alignment horizontal="center"/>
    </xf>
    <xf numFmtId="9" fontId="0" fillId="3" borderId="0" xfId="3" applyFont="1" applyFill="1"/>
    <xf numFmtId="2" fontId="0" fillId="3" borderId="0" xfId="3" applyNumberFormat="1" applyFont="1" applyFill="1"/>
    <xf numFmtId="165" fontId="0" fillId="3" borderId="0" xfId="3" applyNumberFormat="1" applyFont="1" applyFill="1"/>
    <xf numFmtId="164" fontId="3" fillId="3" borderId="0" xfId="2" quotePrefix="1" applyNumberFormat="1" applyFont="1" applyFill="1" applyAlignment="1">
      <alignment horizontal="center"/>
    </xf>
    <xf numFmtId="0" fontId="0" fillId="3" borderId="1" xfId="0" applyFill="1" applyBorder="1" applyAlignment="1">
      <alignment horizontal="right"/>
    </xf>
    <xf numFmtId="164" fontId="0" fillId="3" borderId="0" xfId="0" applyNumberFormat="1" applyFill="1"/>
    <xf numFmtId="164" fontId="0" fillId="3" borderId="2" xfId="0" applyNumberFormat="1" applyFill="1" applyBorder="1"/>
    <xf numFmtId="0" fontId="0" fillId="3" borderId="0" xfId="0" applyFill="1" applyBorder="1"/>
    <xf numFmtId="164" fontId="0" fillId="4" borderId="0" xfId="0" applyNumberFormat="1" applyFill="1"/>
    <xf numFmtId="164" fontId="0" fillId="3" borderId="0" xfId="1" applyNumberFormat="1" applyFont="1" applyFill="1"/>
    <xf numFmtId="164" fontId="0" fillId="4" borderId="0" xfId="3" applyNumberFormat="1" applyFont="1" applyFill="1" applyAlignment="1"/>
    <xf numFmtId="164" fontId="0" fillId="3" borderId="1" xfId="2" applyNumberFormat="1" applyFont="1" applyFill="1" applyBorder="1" applyAlignment="1"/>
    <xf numFmtId="43" fontId="0" fillId="3" borderId="4" xfId="1" applyFont="1" applyFill="1" applyBorder="1"/>
    <xf numFmtId="166" fontId="0" fillId="3" borderId="3" xfId="1" applyNumberFormat="1" applyFont="1" applyFill="1" applyBorder="1" applyAlignment="1"/>
    <xf numFmtId="167" fontId="0" fillId="3" borderId="4" xfId="1" applyNumberFormat="1" applyFont="1" applyFill="1" applyBorder="1" applyAlignment="1"/>
    <xf numFmtId="6" fontId="0" fillId="3" borderId="0" xfId="0" applyNumberFormat="1" applyFill="1"/>
    <xf numFmtId="0" fontId="4" fillId="3" borderId="0" xfId="0" applyFont="1" applyFill="1" applyBorder="1"/>
    <xf numFmtId="0" fontId="0" fillId="3" borderId="0" xfId="0" applyFill="1" applyAlignment="1">
      <alignment horizontal="right"/>
    </xf>
    <xf numFmtId="167" fontId="0" fillId="3" borderId="0" xfId="1" applyNumberFormat="1" applyFont="1" applyFill="1"/>
    <xf numFmtId="166" fontId="0" fillId="3" borderId="0" xfId="1" applyNumberFormat="1" applyFont="1" applyFill="1"/>
    <xf numFmtId="166" fontId="0" fillId="3" borderId="0" xfId="0" applyNumberFormat="1" applyFill="1"/>
    <xf numFmtId="167" fontId="0" fillId="3" borderId="0" xfId="1" applyNumberFormat="1" applyFont="1" applyFill="1" applyAlignment="1"/>
    <xf numFmtId="165" fontId="0" fillId="3" borderId="0" xfId="0" applyNumberFormat="1" applyFill="1"/>
    <xf numFmtId="167" fontId="0" fillId="3" borderId="2" xfId="0" applyNumberFormat="1" applyFill="1" applyBorder="1"/>
    <xf numFmtId="166" fontId="0" fillId="3" borderId="0" xfId="1" applyNumberFormat="1" applyFont="1" applyFill="1" applyAlignment="1"/>
    <xf numFmtId="0" fontId="2" fillId="3" borderId="1" xfId="0" applyFont="1" applyFill="1" applyBorder="1"/>
    <xf numFmtId="0" fontId="3" fillId="3" borderId="0" xfId="0" quotePrefix="1" applyFont="1" applyFill="1"/>
    <xf numFmtId="166" fontId="0" fillId="3" borderId="2" xfId="0" applyNumberFormat="1" applyFill="1" applyBorder="1"/>
    <xf numFmtId="10" fontId="2" fillId="3" borderId="0" xfId="3" applyNumberFormat="1" applyFont="1" applyFill="1" applyAlignment="1"/>
    <xf numFmtId="0" fontId="4" fillId="3" borderId="0" xfId="0" quotePrefix="1" applyFont="1" applyFill="1" applyAlignment="1">
      <alignment horizontal="center"/>
    </xf>
    <xf numFmtId="0" fontId="0" fillId="4" borderId="0" xfId="0" applyFill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C17" sqref="C17"/>
    </sheetView>
  </sheetViews>
  <sheetFormatPr defaultRowHeight="15" x14ac:dyDescent="0.25"/>
  <cols>
    <col min="1" max="1" width="5.42578125" style="1" customWidth="1"/>
    <col min="2" max="2" width="42.85546875" style="1" customWidth="1"/>
    <col min="3" max="3" width="14.5703125" style="1" customWidth="1"/>
    <col min="4" max="4" width="24.140625" style="1" customWidth="1"/>
    <col min="5" max="16384" width="9.140625" style="1"/>
  </cols>
  <sheetData>
    <row r="1" spans="1:4" x14ac:dyDescent="0.25">
      <c r="A1" s="13" t="s">
        <v>43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ht="15.75" customHeight="1" x14ac:dyDescent="0.25">
      <c r="A3" s="2"/>
      <c r="B3" s="15" t="s">
        <v>10</v>
      </c>
      <c r="C3" s="4"/>
      <c r="D3" s="4"/>
    </row>
    <row r="4" spans="1:4" x14ac:dyDescent="0.25">
      <c r="A4" s="2"/>
      <c r="B4" s="2" t="s">
        <v>44</v>
      </c>
      <c r="C4" s="5">
        <v>80</v>
      </c>
      <c r="D4" s="2"/>
    </row>
    <row r="5" spans="1:4" x14ac:dyDescent="0.25">
      <c r="A5" s="2"/>
      <c r="B5" s="2" t="s">
        <v>45</v>
      </c>
      <c r="C5" s="14">
        <v>0.11</v>
      </c>
      <c r="D5" s="2"/>
    </row>
    <row r="6" spans="1:4" x14ac:dyDescent="0.25">
      <c r="A6" s="2"/>
      <c r="B6" s="2"/>
      <c r="C6" s="14"/>
      <c r="D6" s="2"/>
    </row>
    <row r="7" spans="1:4" x14ac:dyDescent="0.25">
      <c r="A7" s="2"/>
      <c r="B7" s="2"/>
      <c r="C7" s="2"/>
      <c r="D7" s="2"/>
    </row>
    <row r="8" spans="1:4" x14ac:dyDescent="0.25">
      <c r="A8" s="2"/>
      <c r="B8" s="15" t="s">
        <v>11</v>
      </c>
      <c r="C8" s="4"/>
      <c r="D8" s="4"/>
    </row>
    <row r="9" spans="1:4" x14ac:dyDescent="0.25">
      <c r="A9" s="2" t="s">
        <v>2</v>
      </c>
      <c r="B9" s="2" t="s">
        <v>46</v>
      </c>
      <c r="C9" s="29">
        <f>C4*C5</f>
        <v>8.8000000000000007</v>
      </c>
      <c r="D9" s="18" t="s">
        <v>47</v>
      </c>
    </row>
    <row r="10" spans="1:4" x14ac:dyDescent="0.25">
      <c r="A10" s="2"/>
      <c r="B10" s="2" t="s">
        <v>51</v>
      </c>
      <c r="C10" s="12">
        <f>C9/4</f>
        <v>2.2000000000000002</v>
      </c>
      <c r="D10" s="18" t="s">
        <v>48</v>
      </c>
    </row>
    <row r="11" spans="1:4" x14ac:dyDescent="0.25">
      <c r="A11" s="2" t="s">
        <v>3</v>
      </c>
      <c r="B11" s="2" t="s">
        <v>49</v>
      </c>
      <c r="C11" s="12">
        <f>C9/4</f>
        <v>2.2000000000000002</v>
      </c>
      <c r="D11" s="18" t="s">
        <v>48</v>
      </c>
    </row>
    <row r="12" spans="1:4" x14ac:dyDescent="0.25">
      <c r="A12" s="2" t="s">
        <v>4</v>
      </c>
      <c r="B12" s="2" t="s">
        <v>50</v>
      </c>
      <c r="C12" s="12">
        <f>C10*3+C11</f>
        <v>8.8000000000000007</v>
      </c>
      <c r="D12" s="18" t="s">
        <v>52</v>
      </c>
    </row>
    <row r="13" spans="1:4" x14ac:dyDescent="0.25">
      <c r="A13" s="2"/>
      <c r="B13" s="2"/>
      <c r="C13" s="10"/>
      <c r="D1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G22" sqref="G22"/>
    </sheetView>
  </sheetViews>
  <sheetFormatPr defaultRowHeight="15" x14ac:dyDescent="0.25"/>
  <cols>
    <col min="1" max="1" width="3.85546875" style="1" customWidth="1"/>
    <col min="2" max="2" width="9.140625" style="1"/>
    <col min="3" max="3" width="46" style="1" customWidth="1"/>
    <col min="4" max="4" width="23.85546875" style="1" customWidth="1"/>
    <col min="5" max="5" width="20.42578125" style="1" customWidth="1"/>
    <col min="6" max="16384" width="9.140625" style="1"/>
  </cols>
  <sheetData>
    <row r="1" spans="1:5" x14ac:dyDescent="0.25">
      <c r="A1" s="13" t="s">
        <v>14</v>
      </c>
      <c r="B1" s="2"/>
      <c r="C1" s="2"/>
      <c r="D1" s="2"/>
      <c r="E1" s="2"/>
    </row>
    <row r="2" spans="1:5" x14ac:dyDescent="0.25">
      <c r="A2" s="2"/>
      <c r="B2" s="2"/>
      <c r="C2" s="2"/>
      <c r="D2" s="2"/>
      <c r="E2" s="2"/>
    </row>
    <row r="3" spans="1:5" x14ac:dyDescent="0.25">
      <c r="A3" s="2"/>
      <c r="B3" s="3" t="s">
        <v>10</v>
      </c>
      <c r="C3" s="2"/>
      <c r="D3" s="2"/>
      <c r="E3" s="2"/>
    </row>
    <row r="4" spans="1:5" x14ac:dyDescent="0.25">
      <c r="A4" s="2"/>
      <c r="B4" s="4" t="s">
        <v>0</v>
      </c>
      <c r="C4" s="4" t="s">
        <v>9</v>
      </c>
      <c r="D4" s="4" t="s">
        <v>8</v>
      </c>
      <c r="E4" s="4" t="s">
        <v>7</v>
      </c>
    </row>
    <row r="5" spans="1:5" x14ac:dyDescent="0.25">
      <c r="A5" s="2"/>
      <c r="B5" s="2" t="s">
        <v>2</v>
      </c>
      <c r="C5" s="5">
        <v>1.2</v>
      </c>
      <c r="D5" s="6">
        <v>0.08</v>
      </c>
      <c r="E5" s="6">
        <v>0.13</v>
      </c>
    </row>
    <row r="6" spans="1:5" x14ac:dyDescent="0.25">
      <c r="A6" s="2"/>
      <c r="B6" s="2" t="s">
        <v>3</v>
      </c>
      <c r="C6" s="7">
        <v>4</v>
      </c>
      <c r="D6" s="6">
        <v>0.05</v>
      </c>
      <c r="E6" s="6">
        <v>0.15</v>
      </c>
    </row>
    <row r="7" spans="1:5" x14ac:dyDescent="0.25">
      <c r="A7" s="2"/>
      <c r="B7" s="2" t="s">
        <v>4</v>
      </c>
      <c r="C7" s="7">
        <v>0.65</v>
      </c>
      <c r="D7" s="6">
        <v>0.1</v>
      </c>
      <c r="E7" s="6">
        <v>0.14000000000000001</v>
      </c>
    </row>
    <row r="8" spans="1:5" x14ac:dyDescent="0.25">
      <c r="A8" s="2"/>
      <c r="B8" s="2" t="s">
        <v>5</v>
      </c>
      <c r="C8" s="7">
        <v>6</v>
      </c>
      <c r="D8" s="6">
        <v>0.08</v>
      </c>
      <c r="E8" s="6">
        <v>0.09</v>
      </c>
    </row>
    <row r="9" spans="1:5" x14ac:dyDescent="0.25">
      <c r="A9" s="2"/>
      <c r="B9" s="2" t="s">
        <v>6</v>
      </c>
      <c r="C9" s="7">
        <v>2.25</v>
      </c>
      <c r="D9" s="6">
        <v>0.08</v>
      </c>
      <c r="E9" s="6">
        <v>0.2</v>
      </c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3" t="s">
        <v>11</v>
      </c>
      <c r="C11" s="2"/>
      <c r="D11" s="2"/>
      <c r="E11" s="2"/>
    </row>
    <row r="12" spans="1:5" x14ac:dyDescent="0.25">
      <c r="A12" s="2"/>
      <c r="B12" s="4" t="s">
        <v>0</v>
      </c>
      <c r="C12" s="8" t="s">
        <v>12</v>
      </c>
      <c r="D12" s="4"/>
      <c r="E12" s="4"/>
    </row>
    <row r="13" spans="1:5" x14ac:dyDescent="0.25">
      <c r="A13" s="2"/>
      <c r="B13" s="2" t="s">
        <v>2</v>
      </c>
      <c r="C13" s="11">
        <f>C5/(E5-D5)</f>
        <v>23.999999999999996</v>
      </c>
      <c r="D13" s="9" t="s">
        <v>13</v>
      </c>
      <c r="E13" s="6"/>
    </row>
    <row r="14" spans="1:5" x14ac:dyDescent="0.25">
      <c r="A14" s="2"/>
      <c r="B14" s="2" t="s">
        <v>3</v>
      </c>
      <c r="C14" s="12">
        <f t="shared" ref="C14" si="0">C6/(E6-D6)</f>
        <v>40</v>
      </c>
      <c r="D14" s="9" t="s">
        <v>13</v>
      </c>
      <c r="E14" s="2"/>
    </row>
    <row r="15" spans="1:5" x14ac:dyDescent="0.25">
      <c r="A15" s="2"/>
      <c r="B15" s="2" t="s">
        <v>4</v>
      </c>
      <c r="C15" s="12">
        <f>C7/(E7-D7)</f>
        <v>16.249999999999996</v>
      </c>
      <c r="D15" s="9" t="s">
        <v>13</v>
      </c>
      <c r="E15" s="2"/>
    </row>
    <row r="16" spans="1:5" x14ac:dyDescent="0.25">
      <c r="A16" s="2"/>
      <c r="B16" s="2" t="s">
        <v>5</v>
      </c>
      <c r="C16" s="12">
        <f>C8/(E8-D8)</f>
        <v>600.00000000000034</v>
      </c>
      <c r="D16" s="9" t="s">
        <v>13</v>
      </c>
      <c r="E16" s="2"/>
    </row>
    <row r="17" spans="1:5" x14ac:dyDescent="0.25">
      <c r="A17" s="2"/>
      <c r="B17" s="2" t="s">
        <v>6</v>
      </c>
      <c r="C17" s="12">
        <f>C9/(E9-D9)</f>
        <v>18.75</v>
      </c>
      <c r="D17" s="9" t="s">
        <v>13</v>
      </c>
      <c r="E17" s="2"/>
    </row>
    <row r="18" spans="1:5" x14ac:dyDescent="0.25">
      <c r="A18" s="2"/>
      <c r="B18" s="2"/>
      <c r="C18" s="2"/>
      <c r="D18" s="2"/>
      <c r="E1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27" sqref="D27"/>
    </sheetView>
  </sheetViews>
  <sheetFormatPr defaultRowHeight="15" x14ac:dyDescent="0.25"/>
  <cols>
    <col min="1" max="1" width="6.85546875" style="1" customWidth="1"/>
    <col min="2" max="2" width="26.7109375" style="1" customWidth="1"/>
    <col min="3" max="3" width="14.5703125" style="1" customWidth="1"/>
    <col min="4" max="4" width="21.5703125" style="1" customWidth="1"/>
    <col min="5" max="16384" width="9.140625" style="1"/>
  </cols>
  <sheetData>
    <row r="1" spans="1:4" x14ac:dyDescent="0.25">
      <c r="A1" s="13" t="s">
        <v>15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ht="15.75" customHeight="1" x14ac:dyDescent="0.25">
      <c r="A3" s="2"/>
      <c r="B3" s="15" t="s">
        <v>10</v>
      </c>
      <c r="C3" s="4"/>
      <c r="D3" s="4"/>
    </row>
    <row r="4" spans="1:4" x14ac:dyDescent="0.25">
      <c r="A4" s="2"/>
      <c r="B4" s="2" t="s">
        <v>17</v>
      </c>
      <c r="C4" s="5">
        <v>60</v>
      </c>
      <c r="D4" s="2"/>
    </row>
    <row r="5" spans="1:4" x14ac:dyDescent="0.25">
      <c r="A5" s="2"/>
      <c r="B5" s="2" t="s">
        <v>18</v>
      </c>
      <c r="C5" s="7">
        <v>3.9</v>
      </c>
      <c r="D5" s="2"/>
    </row>
    <row r="6" spans="1:4" x14ac:dyDescent="0.25">
      <c r="A6" s="2"/>
      <c r="B6" s="2" t="s">
        <v>19</v>
      </c>
      <c r="C6" s="14">
        <v>0.1</v>
      </c>
      <c r="D6" s="2"/>
    </row>
    <row r="7" spans="1:4" x14ac:dyDescent="0.25">
      <c r="A7" s="2"/>
      <c r="B7" s="2"/>
      <c r="C7" s="2"/>
      <c r="D7" s="2"/>
    </row>
    <row r="8" spans="1:4" x14ac:dyDescent="0.25">
      <c r="A8" s="2"/>
      <c r="B8" s="15" t="s">
        <v>11</v>
      </c>
      <c r="C8" s="4"/>
      <c r="D8" s="4"/>
    </row>
    <row r="9" spans="1:4" x14ac:dyDescent="0.25">
      <c r="A9" s="2"/>
      <c r="B9" s="2" t="s">
        <v>1</v>
      </c>
      <c r="C9" s="16">
        <f>C6-((C4/C5)/100)</f>
        <v>-5.3846153846153849E-2</v>
      </c>
      <c r="D9" s="18" t="s">
        <v>16</v>
      </c>
    </row>
    <row r="10" spans="1:4" x14ac:dyDescent="0.25">
      <c r="A10" s="2"/>
      <c r="B10" s="2"/>
      <c r="C10" s="10"/>
      <c r="D10" s="2"/>
    </row>
    <row r="11" spans="1:4" x14ac:dyDescent="0.25">
      <c r="A11" s="2"/>
      <c r="B11" s="2"/>
      <c r="C11" s="10"/>
      <c r="D11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E27" sqref="E27"/>
    </sheetView>
  </sheetViews>
  <sheetFormatPr defaultRowHeight="15" x14ac:dyDescent="0.25"/>
  <cols>
    <col min="1" max="1" width="3.85546875" style="1" customWidth="1"/>
    <col min="2" max="2" width="9.140625" style="1"/>
    <col min="3" max="3" width="25.140625" style="1" customWidth="1"/>
    <col min="4" max="4" width="19.140625" style="1" customWidth="1"/>
    <col min="5" max="5" width="34.7109375" style="1" customWidth="1"/>
    <col min="6" max="6" width="41.85546875" style="1" customWidth="1"/>
    <col min="7" max="7" width="37.85546875" style="1" customWidth="1"/>
    <col min="8" max="8" width="12" style="1" customWidth="1"/>
    <col min="9" max="16384" width="9.140625" style="1"/>
  </cols>
  <sheetData>
    <row r="1" spans="1:8" x14ac:dyDescent="0.25">
      <c r="A1" s="13" t="s">
        <v>24</v>
      </c>
      <c r="B1" s="2"/>
      <c r="C1" s="2"/>
      <c r="D1" s="2"/>
      <c r="E1" s="2"/>
      <c r="F1" s="2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/>
      <c r="B3" s="3" t="s">
        <v>10</v>
      </c>
      <c r="C3" s="2"/>
      <c r="D3" s="2"/>
      <c r="E3" s="2"/>
      <c r="F3" s="2"/>
      <c r="G3" s="2"/>
      <c r="H3" s="2"/>
    </row>
    <row r="4" spans="1:8" ht="18" x14ac:dyDescent="0.35">
      <c r="A4" s="2"/>
      <c r="B4" s="4"/>
      <c r="C4" s="4" t="s">
        <v>25</v>
      </c>
      <c r="D4" s="4" t="s">
        <v>7</v>
      </c>
      <c r="E4" s="4" t="s">
        <v>34</v>
      </c>
      <c r="F4" s="4" t="s">
        <v>35</v>
      </c>
      <c r="G4" s="2"/>
      <c r="H4" s="2"/>
    </row>
    <row r="5" spans="1:8" x14ac:dyDescent="0.25">
      <c r="A5" s="2"/>
      <c r="B5" s="2" t="s">
        <v>2</v>
      </c>
      <c r="C5" s="5">
        <v>1.8</v>
      </c>
      <c r="D5" s="6">
        <v>0.11</v>
      </c>
      <c r="E5" s="19">
        <v>0.08</v>
      </c>
      <c r="F5" s="6">
        <v>0.05</v>
      </c>
      <c r="G5" s="2"/>
      <c r="H5" s="2"/>
    </row>
    <row r="6" spans="1:8" x14ac:dyDescent="0.25">
      <c r="A6" s="2"/>
      <c r="B6" s="2" t="s">
        <v>3</v>
      </c>
      <c r="C6" s="28">
        <v>1.8</v>
      </c>
      <c r="D6" s="6">
        <v>0.11</v>
      </c>
      <c r="E6" s="19">
        <v>0.08</v>
      </c>
      <c r="F6" s="6">
        <v>0</v>
      </c>
      <c r="G6" s="2"/>
      <c r="H6" s="2"/>
    </row>
    <row r="7" spans="1:8" x14ac:dyDescent="0.25">
      <c r="A7" s="2"/>
      <c r="B7" s="2" t="s">
        <v>4</v>
      </c>
      <c r="C7" s="28">
        <v>1.8</v>
      </c>
      <c r="D7" s="6">
        <v>0.11</v>
      </c>
      <c r="E7" s="19">
        <v>0.08</v>
      </c>
      <c r="F7" s="6">
        <v>0.1</v>
      </c>
      <c r="G7" s="2"/>
      <c r="H7" s="2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x14ac:dyDescent="0.25">
      <c r="A9" s="2"/>
      <c r="B9" s="3" t="s">
        <v>11</v>
      </c>
      <c r="C9" s="2"/>
      <c r="D9" s="2"/>
      <c r="E9" s="2"/>
      <c r="F9" s="2"/>
      <c r="G9" s="2"/>
      <c r="H9" s="2"/>
    </row>
    <row r="10" spans="1:8" ht="18" x14ac:dyDescent="0.35">
      <c r="A10" s="2"/>
      <c r="B10" s="4"/>
      <c r="C10" s="8" t="s">
        <v>26</v>
      </c>
      <c r="D10" s="8" t="s">
        <v>39</v>
      </c>
      <c r="E10" s="23" t="s">
        <v>30</v>
      </c>
      <c r="F10" s="8" t="s">
        <v>39</v>
      </c>
      <c r="G10" s="4" t="s">
        <v>40</v>
      </c>
      <c r="H10" s="2"/>
    </row>
    <row r="11" spans="1:8" ht="18.75" x14ac:dyDescent="0.35">
      <c r="A11" s="2"/>
      <c r="B11" s="2" t="s">
        <v>27</v>
      </c>
      <c r="C11" s="5">
        <f>$C$5*(1+$E$5)</f>
        <v>1.9440000000000002</v>
      </c>
      <c r="D11" s="22" t="s">
        <v>31</v>
      </c>
      <c r="E11" s="21">
        <f>1/(1+D5)</f>
        <v>0.9009009009009008</v>
      </c>
      <c r="F11" s="18" t="s">
        <v>36</v>
      </c>
      <c r="G11" s="24">
        <f>C11*E11</f>
        <v>1.7513513513513512</v>
      </c>
      <c r="H11" s="18" t="s">
        <v>41</v>
      </c>
    </row>
    <row r="12" spans="1:8" ht="18.75" x14ac:dyDescent="0.35">
      <c r="A12" s="2"/>
      <c r="B12" s="2" t="s">
        <v>28</v>
      </c>
      <c r="C12" s="5">
        <f>$C$5*((1+$E$5)*(1+$E$5))</f>
        <v>2.0995200000000001</v>
      </c>
      <c r="D12" s="22" t="s">
        <v>32</v>
      </c>
      <c r="E12" s="21">
        <f>1/((1+D6)*(1+D5))</f>
        <v>0.8116224332440547</v>
      </c>
      <c r="F12" s="18" t="s">
        <v>37</v>
      </c>
      <c r="G12" s="24">
        <f t="shared" ref="G12:G13" si="0">C12*E12</f>
        <v>1.7040175310445578</v>
      </c>
      <c r="H12" s="18" t="s">
        <v>41</v>
      </c>
    </row>
    <row r="13" spans="1:8" ht="18.75" x14ac:dyDescent="0.35">
      <c r="A13" s="2"/>
      <c r="B13" s="2" t="s">
        <v>29</v>
      </c>
      <c r="C13" s="5">
        <f>$C$5*((1+$E$5)*(1+$E$5)*(1+$E$5))</f>
        <v>2.2674816000000004</v>
      </c>
      <c r="D13" s="22" t="s">
        <v>33</v>
      </c>
      <c r="E13" s="21">
        <f>1/((1+D7)*(1+D6)*(1+D6))</f>
        <v>0.73119138130095018</v>
      </c>
      <c r="F13" s="18" t="s">
        <v>38</v>
      </c>
      <c r="G13" s="24">
        <f t="shared" si="0"/>
        <v>1.6579630031784889</v>
      </c>
      <c r="H13" s="18" t="s">
        <v>41</v>
      </c>
    </row>
    <row r="14" spans="1:8" ht="15.75" thickBot="1" x14ac:dyDescent="0.3">
      <c r="A14" s="2"/>
      <c r="B14" s="2"/>
      <c r="C14" s="10"/>
      <c r="D14" s="10"/>
      <c r="E14" s="26"/>
      <c r="F14" s="2"/>
      <c r="G14" s="25">
        <f>SUM(G11:G13)</f>
        <v>5.1133318855743983</v>
      </c>
      <c r="H14" s="2"/>
    </row>
    <row r="15" spans="1:8" ht="15.75" thickTop="1" x14ac:dyDescent="0.25">
      <c r="A15" s="2"/>
      <c r="B15" s="2"/>
      <c r="C15" s="10"/>
      <c r="D15" s="10"/>
      <c r="E15" s="2"/>
      <c r="F15" s="2"/>
      <c r="G15" s="2"/>
      <c r="H15" s="2"/>
    </row>
    <row r="16" spans="1:8" ht="18" x14ac:dyDescent="0.35">
      <c r="A16" s="2"/>
      <c r="B16" s="2" t="s">
        <v>2</v>
      </c>
      <c r="C16" s="27">
        <f>((($C$13*(1+F5))/(D5-F5))*$E$13)+$G$14</f>
        <v>34.127684441197964</v>
      </c>
      <c r="D16" s="17" t="s">
        <v>42</v>
      </c>
      <c r="E16" s="2"/>
      <c r="F16" s="2"/>
      <c r="G16" s="2"/>
      <c r="H16" s="2"/>
    </row>
    <row r="17" spans="1:8" ht="18" x14ac:dyDescent="0.35">
      <c r="A17" s="2"/>
      <c r="B17" s="2" t="s">
        <v>3</v>
      </c>
      <c r="C17" s="27">
        <f>((($C$13*(1+F6))/(D6-F6))*$E$13)+$G$14</f>
        <v>20.18572282356066</v>
      </c>
      <c r="D17" s="17" t="s">
        <v>42</v>
      </c>
      <c r="E17" s="2"/>
      <c r="F17" s="2"/>
      <c r="G17" s="2"/>
      <c r="H17" s="2"/>
    </row>
    <row r="18" spans="1:8" ht="18" x14ac:dyDescent="0.35">
      <c r="A18" s="2"/>
      <c r="B18" s="2" t="s">
        <v>4</v>
      </c>
      <c r="C18" s="27">
        <f>((($C$13*(1+F7))/(D7-F7))*$E$13)+$G$14</f>
        <v>187.48926223520829</v>
      </c>
      <c r="D18" s="17" t="s">
        <v>42</v>
      </c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opLeftCell="A64" workbookViewId="0">
      <selection activeCell="F68" sqref="F68"/>
    </sheetView>
  </sheetViews>
  <sheetFormatPr defaultRowHeight="15" x14ac:dyDescent="0.25"/>
  <cols>
    <col min="1" max="1" width="6.85546875" style="1" customWidth="1"/>
    <col min="2" max="2" width="16.28515625" style="1" customWidth="1"/>
    <col min="3" max="3" width="29.5703125" style="1" customWidth="1"/>
    <col min="4" max="4" width="44.42578125" style="1" customWidth="1"/>
    <col min="5" max="5" width="23.28515625" style="1" customWidth="1"/>
    <col min="6" max="6" width="26.140625" style="1" customWidth="1"/>
    <col min="7" max="7" width="18" style="1" customWidth="1"/>
    <col min="8" max="8" width="19.85546875" style="1" customWidth="1"/>
    <col min="9" max="16384" width="9.140625" style="1"/>
  </cols>
  <sheetData>
    <row r="1" spans="1:8" x14ac:dyDescent="0.25">
      <c r="A1" s="13" t="s">
        <v>53</v>
      </c>
      <c r="B1" s="2"/>
      <c r="C1" s="2"/>
      <c r="D1" s="2"/>
      <c r="E1" s="2"/>
      <c r="F1" s="2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ht="15.75" customHeight="1" x14ac:dyDescent="0.25">
      <c r="A3" s="2"/>
      <c r="B3" s="15" t="s">
        <v>10</v>
      </c>
      <c r="C3" s="4"/>
      <c r="D3" s="4"/>
      <c r="E3" s="26"/>
      <c r="F3" s="2"/>
      <c r="G3" s="2"/>
      <c r="H3" s="2"/>
    </row>
    <row r="4" spans="1:8" x14ac:dyDescent="0.25">
      <c r="A4" s="2"/>
      <c r="B4" s="2"/>
      <c r="C4" s="5"/>
      <c r="D4" s="2"/>
      <c r="E4" s="2"/>
      <c r="F4" s="2"/>
      <c r="G4" s="2"/>
      <c r="H4" s="2"/>
    </row>
    <row r="5" spans="1:8" x14ac:dyDescent="0.25">
      <c r="A5" s="2"/>
      <c r="B5" s="4" t="s">
        <v>54</v>
      </c>
      <c r="C5" s="5"/>
      <c r="D5" s="2"/>
      <c r="E5" s="2"/>
      <c r="F5" s="2"/>
      <c r="G5" s="2"/>
      <c r="H5" s="2"/>
    </row>
    <row r="6" spans="1:8" x14ac:dyDescent="0.25">
      <c r="A6" s="2"/>
      <c r="B6" s="2"/>
      <c r="C6" s="5"/>
      <c r="D6" s="2"/>
      <c r="E6" s="2"/>
      <c r="F6" s="2"/>
      <c r="G6" s="2"/>
      <c r="H6" s="2"/>
    </row>
    <row r="7" spans="1:8" ht="18" x14ac:dyDescent="0.35">
      <c r="A7" s="2"/>
      <c r="B7" s="4" t="s">
        <v>55</v>
      </c>
      <c r="C7" s="30" t="s">
        <v>56</v>
      </c>
      <c r="D7" s="4"/>
      <c r="E7" s="26"/>
      <c r="F7" s="2"/>
      <c r="G7" s="2"/>
      <c r="H7" s="2"/>
    </row>
    <row r="8" spans="1:8" x14ac:dyDescent="0.25">
      <c r="A8" s="2"/>
      <c r="B8" s="2">
        <v>2016</v>
      </c>
      <c r="C8" s="32">
        <v>700000</v>
      </c>
      <c r="D8" s="2" t="s">
        <v>71</v>
      </c>
      <c r="E8" s="6">
        <v>0.02</v>
      </c>
      <c r="F8" s="2"/>
      <c r="G8" s="2"/>
      <c r="H8" s="2"/>
    </row>
    <row r="9" spans="1:8" x14ac:dyDescent="0.25">
      <c r="A9" s="2"/>
      <c r="B9" s="2">
        <v>2017</v>
      </c>
      <c r="C9" s="33">
        <v>800000</v>
      </c>
      <c r="D9" s="2" t="s">
        <v>70</v>
      </c>
      <c r="E9" s="6">
        <v>0.08</v>
      </c>
      <c r="F9" s="2"/>
      <c r="G9" s="2"/>
      <c r="H9" s="2"/>
    </row>
    <row r="10" spans="1:8" x14ac:dyDescent="0.25">
      <c r="A10" s="2"/>
      <c r="B10" s="2">
        <v>2018</v>
      </c>
      <c r="C10" s="33">
        <v>950000</v>
      </c>
      <c r="D10" s="2" t="s">
        <v>57</v>
      </c>
      <c r="E10" s="34">
        <v>2700000</v>
      </c>
      <c r="F10" s="2"/>
      <c r="G10" s="2"/>
      <c r="H10" s="2"/>
    </row>
    <row r="11" spans="1:8" x14ac:dyDescent="0.25">
      <c r="A11" s="2"/>
      <c r="B11" s="2">
        <v>2019</v>
      </c>
      <c r="C11" s="33">
        <v>1100000</v>
      </c>
      <c r="D11" s="2" t="s">
        <v>58</v>
      </c>
      <c r="E11" s="34">
        <v>1000000</v>
      </c>
      <c r="F11" s="2"/>
      <c r="G11" s="2"/>
      <c r="H11" s="2"/>
    </row>
    <row r="12" spans="1:8" x14ac:dyDescent="0.25">
      <c r="A12" s="2"/>
      <c r="B12" s="2"/>
      <c r="C12" s="31"/>
      <c r="D12" s="2" t="s">
        <v>59</v>
      </c>
      <c r="E12" s="37">
        <v>1100000</v>
      </c>
      <c r="F12" s="2"/>
      <c r="G12" s="2"/>
      <c r="H12" s="2"/>
    </row>
    <row r="13" spans="1:8" x14ac:dyDescent="0.25">
      <c r="A13" s="2"/>
      <c r="B13" s="2"/>
      <c r="C13" s="31"/>
      <c r="D13" s="2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15" t="s">
        <v>11</v>
      </c>
      <c r="C15" s="4"/>
      <c r="D15" s="4"/>
      <c r="E15" s="4"/>
      <c r="F15" s="2"/>
      <c r="G15" s="2"/>
      <c r="H15" s="2"/>
    </row>
    <row r="16" spans="1:8" x14ac:dyDescent="0.25">
      <c r="A16" s="2"/>
      <c r="B16" s="35"/>
      <c r="C16" s="2"/>
      <c r="D16" s="2"/>
      <c r="E16" s="2"/>
      <c r="F16" s="2"/>
      <c r="G16" s="2"/>
      <c r="H16" s="2"/>
    </row>
    <row r="17" spans="1:8" x14ac:dyDescent="0.25">
      <c r="A17" s="2"/>
      <c r="B17" s="35" t="s">
        <v>64</v>
      </c>
      <c r="C17" s="13" t="s">
        <v>67</v>
      </c>
      <c r="D17" s="13" t="s">
        <v>68</v>
      </c>
      <c r="E17" s="13" t="s">
        <v>39</v>
      </c>
      <c r="F17" s="2"/>
      <c r="G17" s="2"/>
      <c r="H17" s="2"/>
    </row>
    <row r="18" spans="1:8" x14ac:dyDescent="0.25">
      <c r="A18" s="2"/>
      <c r="B18" s="35" t="s">
        <v>65</v>
      </c>
      <c r="C18" s="38">
        <v>1100000</v>
      </c>
      <c r="D18" s="39">
        <f>(C18*(1+0.02))/(0.08-0.02)</f>
        <v>18700000</v>
      </c>
      <c r="E18" s="45" t="s">
        <v>69</v>
      </c>
      <c r="F18" s="2"/>
      <c r="G18" s="2"/>
      <c r="H18" s="2"/>
    </row>
    <row r="19" spans="1:8" x14ac:dyDescent="0.25">
      <c r="A19" s="2"/>
      <c r="B19" s="35"/>
      <c r="C19" s="2"/>
      <c r="D19" s="2"/>
      <c r="E19" s="2"/>
      <c r="F19" s="2"/>
      <c r="G19" s="2"/>
      <c r="H19" s="2"/>
    </row>
    <row r="20" spans="1:8" x14ac:dyDescent="0.25">
      <c r="A20" s="2"/>
      <c r="B20" s="35"/>
      <c r="C20" s="2"/>
      <c r="D20" s="2"/>
      <c r="E20" s="2"/>
      <c r="F20" s="2"/>
      <c r="G20" s="2"/>
      <c r="H20" s="2"/>
    </row>
    <row r="21" spans="1:8" x14ac:dyDescent="0.25">
      <c r="A21" s="2"/>
      <c r="B21" s="15" t="s">
        <v>60</v>
      </c>
      <c r="C21" s="4"/>
      <c r="D21" s="4"/>
      <c r="E21" s="4"/>
      <c r="F21" s="4"/>
      <c r="G21" s="4"/>
      <c r="H21" s="4"/>
    </row>
    <row r="22" spans="1:8" ht="17.25" x14ac:dyDescent="0.25">
      <c r="A22" s="2"/>
      <c r="B22" s="13" t="s">
        <v>61</v>
      </c>
      <c r="C22" s="13" t="s">
        <v>66</v>
      </c>
      <c r="D22" s="47" t="s">
        <v>62</v>
      </c>
      <c r="E22" s="13" t="s">
        <v>72</v>
      </c>
      <c r="F22" s="48" t="s">
        <v>82</v>
      </c>
      <c r="G22" s="48" t="s">
        <v>63</v>
      </c>
      <c r="H22" s="13" t="s">
        <v>39</v>
      </c>
    </row>
    <row r="23" spans="1:8" ht="17.25" x14ac:dyDescent="0.25">
      <c r="A23" s="2"/>
      <c r="B23" s="2">
        <v>2016</v>
      </c>
      <c r="C23" s="37"/>
      <c r="D23" s="43">
        <v>700000</v>
      </c>
      <c r="E23" s="38">
        <f>C23+D23</f>
        <v>700000</v>
      </c>
      <c r="F23" s="41">
        <v>0.92589999999999995</v>
      </c>
      <c r="G23" s="38">
        <f>E23*F23</f>
        <v>648130</v>
      </c>
      <c r="H23" s="45" t="s">
        <v>78</v>
      </c>
    </row>
    <row r="24" spans="1:8" ht="17.25" x14ac:dyDescent="0.25">
      <c r="A24" s="2"/>
      <c r="B24" s="2">
        <v>2017</v>
      </c>
      <c r="C24" s="37"/>
      <c r="D24" s="40">
        <v>800000</v>
      </c>
      <c r="E24" s="37">
        <f t="shared" ref="E24:E25" si="0">C24+D24</f>
        <v>800000</v>
      </c>
      <c r="F24" s="41">
        <v>0.85729999999999995</v>
      </c>
      <c r="G24" s="37">
        <f t="shared" ref="G24:G26" si="1">E24*F24</f>
        <v>685840</v>
      </c>
      <c r="H24" s="45" t="s">
        <v>78</v>
      </c>
    </row>
    <row r="25" spans="1:8" ht="17.25" x14ac:dyDescent="0.25">
      <c r="A25" s="2"/>
      <c r="B25" s="2">
        <v>2018</v>
      </c>
      <c r="C25" s="37"/>
      <c r="D25" s="37">
        <v>950000</v>
      </c>
      <c r="E25" s="37">
        <f t="shared" si="0"/>
        <v>950000</v>
      </c>
      <c r="F25" s="41">
        <v>0.79379999999999995</v>
      </c>
      <c r="G25" s="37">
        <f t="shared" si="1"/>
        <v>754110</v>
      </c>
      <c r="H25" s="45" t="s">
        <v>78</v>
      </c>
    </row>
    <row r="26" spans="1:8" ht="17.25" x14ac:dyDescent="0.25">
      <c r="A26" s="2"/>
      <c r="B26" s="2">
        <v>2019</v>
      </c>
      <c r="C26" s="37">
        <f>D18</f>
        <v>18700000</v>
      </c>
      <c r="D26" s="37">
        <v>1100000</v>
      </c>
      <c r="E26" s="37">
        <f>C26+D26</f>
        <v>19800000</v>
      </c>
      <c r="F26" s="41">
        <v>0.73499999999999999</v>
      </c>
      <c r="G26" s="37">
        <f t="shared" si="1"/>
        <v>14553000</v>
      </c>
      <c r="H26" s="45" t="s">
        <v>78</v>
      </c>
    </row>
    <row r="27" spans="1:8" ht="15.75" thickBot="1" x14ac:dyDescent="0.3">
      <c r="A27" s="2"/>
      <c r="B27" s="36"/>
      <c r="C27" s="2"/>
      <c r="D27" s="2"/>
      <c r="E27" s="2"/>
      <c r="F27" s="2" t="s">
        <v>73</v>
      </c>
      <c r="G27" s="42">
        <f>SUM(G23:G26)</f>
        <v>16641080</v>
      </c>
      <c r="H27" s="2"/>
    </row>
    <row r="28" spans="1:8" ht="15.75" thickTop="1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13" t="s">
        <v>84</v>
      </c>
      <c r="B29" s="44" t="s">
        <v>74</v>
      </c>
      <c r="C29" s="44"/>
      <c r="D29" s="44"/>
      <c r="E29" s="2"/>
      <c r="F29" s="2"/>
      <c r="G29" s="2"/>
      <c r="H29" s="2"/>
    </row>
    <row r="30" spans="1:8" x14ac:dyDescent="0.25">
      <c r="A30" s="2"/>
      <c r="B30" s="2" t="s">
        <v>75</v>
      </c>
      <c r="C30" s="2"/>
      <c r="D30" s="39">
        <f>G27</f>
        <v>16641080</v>
      </c>
      <c r="E30" s="2"/>
      <c r="F30" s="2"/>
      <c r="G30" s="2"/>
      <c r="H30" s="2"/>
    </row>
    <row r="31" spans="1:8" x14ac:dyDescent="0.25">
      <c r="A31" s="2"/>
      <c r="B31" s="2" t="s">
        <v>76</v>
      </c>
      <c r="C31" s="2"/>
      <c r="D31" s="34">
        <f>-E10</f>
        <v>-2700000</v>
      </c>
      <c r="E31" s="2"/>
      <c r="F31" s="2"/>
      <c r="G31" s="2"/>
      <c r="H31" s="2"/>
    </row>
    <row r="32" spans="1:8" x14ac:dyDescent="0.25">
      <c r="A32" s="2"/>
      <c r="B32" s="2" t="s">
        <v>77</v>
      </c>
      <c r="C32" s="2"/>
      <c r="D32" s="34">
        <f>-E11</f>
        <v>-1000000</v>
      </c>
      <c r="E32" s="2"/>
      <c r="F32" s="2"/>
      <c r="G32" s="2"/>
      <c r="H32" s="2"/>
    </row>
    <row r="33" spans="1:8" ht="15.75" thickBot="1" x14ac:dyDescent="0.3">
      <c r="A33" s="2"/>
      <c r="B33" s="2" t="s">
        <v>80</v>
      </c>
      <c r="C33" s="2"/>
      <c r="D33" s="46">
        <f>SUM(D30:D32)</f>
        <v>12941080</v>
      </c>
      <c r="E33" s="2"/>
      <c r="F33" s="2"/>
      <c r="G33" s="2"/>
      <c r="H33" s="2"/>
    </row>
    <row r="34" spans="1:8" ht="15.75" thickTop="1" x14ac:dyDescent="0.25">
      <c r="A34" s="2"/>
      <c r="B34" s="2" t="s">
        <v>81</v>
      </c>
      <c r="C34" s="2"/>
      <c r="D34" s="37">
        <v>1100000</v>
      </c>
      <c r="E34" s="2"/>
      <c r="F34" s="2"/>
      <c r="G34" s="2"/>
      <c r="H34" s="2"/>
    </row>
    <row r="35" spans="1:8" x14ac:dyDescent="0.25">
      <c r="A35" s="2"/>
      <c r="B35" s="2" t="s">
        <v>79</v>
      </c>
      <c r="C35" s="2"/>
      <c r="D35" s="27">
        <f>D33/D34</f>
        <v>11.764618181818182</v>
      </c>
      <c r="E35" s="45" t="s">
        <v>83</v>
      </c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13" t="s">
        <v>85</v>
      </c>
      <c r="B37" s="49" t="s">
        <v>87</v>
      </c>
      <c r="C37" s="49"/>
      <c r="D37" s="49"/>
      <c r="E37" s="49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13" t="s">
        <v>86</v>
      </c>
      <c r="B39" s="15" t="s">
        <v>10</v>
      </c>
      <c r="C39" s="4"/>
      <c r="D39" s="4"/>
      <c r="E39" s="26"/>
      <c r="F39" s="2"/>
      <c r="G39" s="2"/>
      <c r="H39" s="2"/>
    </row>
    <row r="40" spans="1:8" x14ac:dyDescent="0.25">
      <c r="A40" s="2"/>
      <c r="B40" s="2"/>
      <c r="C40" s="5"/>
      <c r="D40" s="2"/>
      <c r="E40" s="2"/>
      <c r="F40" s="2"/>
      <c r="G40" s="2"/>
      <c r="H40" s="2"/>
    </row>
    <row r="41" spans="1:8" x14ac:dyDescent="0.25">
      <c r="A41" s="2"/>
      <c r="B41" s="4" t="s">
        <v>54</v>
      </c>
      <c r="C41" s="5"/>
      <c r="D41" s="2"/>
      <c r="E41" s="2"/>
      <c r="F41" s="2"/>
      <c r="G41" s="2"/>
      <c r="H41" s="2"/>
    </row>
    <row r="42" spans="1:8" x14ac:dyDescent="0.25">
      <c r="A42" s="2"/>
      <c r="B42" s="2"/>
      <c r="C42" s="5"/>
      <c r="D42" s="2"/>
      <c r="E42" s="2"/>
      <c r="F42" s="2"/>
      <c r="G42" s="2"/>
      <c r="H42" s="2"/>
    </row>
    <row r="43" spans="1:8" ht="18" x14ac:dyDescent="0.35">
      <c r="A43" s="2"/>
      <c r="B43" s="4" t="s">
        <v>55</v>
      </c>
      <c r="C43" s="30" t="s">
        <v>56</v>
      </c>
      <c r="D43" s="4"/>
      <c r="E43" s="26"/>
      <c r="F43" s="2"/>
      <c r="G43" s="2"/>
      <c r="H43" s="2"/>
    </row>
    <row r="44" spans="1:8" x14ac:dyDescent="0.25">
      <c r="A44" s="2"/>
      <c r="B44" s="2">
        <v>2016</v>
      </c>
      <c r="C44" s="32">
        <v>700000</v>
      </c>
      <c r="D44" s="2" t="s">
        <v>71</v>
      </c>
      <c r="E44" s="6">
        <v>0.03</v>
      </c>
      <c r="F44" s="2"/>
      <c r="G44" s="2"/>
      <c r="H44" s="2"/>
    </row>
    <row r="45" spans="1:8" x14ac:dyDescent="0.25">
      <c r="A45" s="2"/>
      <c r="B45" s="2">
        <v>2017</v>
      </c>
      <c r="C45" s="33">
        <v>800000</v>
      </c>
      <c r="D45" s="2" t="s">
        <v>70</v>
      </c>
      <c r="E45" s="6">
        <v>0.08</v>
      </c>
      <c r="F45" s="2"/>
      <c r="G45" s="2"/>
      <c r="H45" s="2"/>
    </row>
    <row r="46" spans="1:8" x14ac:dyDescent="0.25">
      <c r="A46" s="2"/>
      <c r="B46" s="2">
        <v>2018</v>
      </c>
      <c r="C46" s="33">
        <v>950000</v>
      </c>
      <c r="D46" s="2" t="s">
        <v>57</v>
      </c>
      <c r="E46" s="34">
        <v>2700000</v>
      </c>
      <c r="F46" s="2"/>
      <c r="G46" s="2"/>
      <c r="H46" s="2"/>
    </row>
    <row r="47" spans="1:8" x14ac:dyDescent="0.25">
      <c r="A47" s="2"/>
      <c r="B47" s="2">
        <v>2019</v>
      </c>
      <c r="C47" s="33">
        <v>1100000</v>
      </c>
      <c r="D47" s="2" t="s">
        <v>58</v>
      </c>
      <c r="E47" s="34">
        <v>1000000</v>
      </c>
      <c r="F47" s="2"/>
      <c r="G47" s="2"/>
      <c r="H47" s="2"/>
    </row>
    <row r="48" spans="1:8" x14ac:dyDescent="0.25">
      <c r="A48" s="2"/>
      <c r="B48" s="2"/>
      <c r="C48" s="31"/>
      <c r="D48" s="2" t="s">
        <v>59</v>
      </c>
      <c r="E48" s="37">
        <v>1100000</v>
      </c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15" t="s">
        <v>11</v>
      </c>
      <c r="C51" s="4"/>
      <c r="D51" s="4"/>
      <c r="E51" s="4"/>
      <c r="F51" s="2"/>
      <c r="G51" s="2"/>
      <c r="H51" s="2"/>
    </row>
    <row r="52" spans="1:8" x14ac:dyDescent="0.25">
      <c r="A52" s="2"/>
      <c r="B52" s="35"/>
      <c r="C52" s="2"/>
      <c r="D52" s="2"/>
      <c r="E52" s="2"/>
      <c r="F52" s="2"/>
      <c r="G52" s="2"/>
      <c r="H52" s="2"/>
    </row>
    <row r="53" spans="1:8" x14ac:dyDescent="0.25">
      <c r="A53" s="2"/>
      <c r="B53" s="35" t="s">
        <v>64</v>
      </c>
      <c r="C53" s="13" t="s">
        <v>67</v>
      </c>
      <c r="D53" s="13" t="s">
        <v>68</v>
      </c>
      <c r="E53" s="13" t="s">
        <v>39</v>
      </c>
      <c r="F53" s="2"/>
      <c r="G53" s="2"/>
      <c r="H53" s="2"/>
    </row>
    <row r="54" spans="1:8" x14ac:dyDescent="0.25">
      <c r="A54" s="2"/>
      <c r="B54" s="35" t="s">
        <v>65</v>
      </c>
      <c r="C54" s="38">
        <v>1100000</v>
      </c>
      <c r="D54" s="39">
        <f>(C54*(1+0.03))/(0.08-0.03)</f>
        <v>22660000</v>
      </c>
      <c r="E54" s="45" t="s">
        <v>69</v>
      </c>
      <c r="F54" s="2"/>
      <c r="G54" s="2"/>
      <c r="H54" s="2"/>
    </row>
    <row r="55" spans="1:8" x14ac:dyDescent="0.25">
      <c r="A55" s="2"/>
      <c r="B55" s="35"/>
      <c r="C55" s="2"/>
      <c r="D55" s="2"/>
      <c r="E55" s="2"/>
      <c r="F55" s="2"/>
      <c r="G55" s="2"/>
      <c r="H55" s="2"/>
    </row>
    <row r="56" spans="1:8" x14ac:dyDescent="0.25">
      <c r="A56" s="2"/>
      <c r="B56" s="35"/>
      <c r="C56" s="2"/>
      <c r="D56" s="2"/>
      <c r="E56" s="2"/>
      <c r="F56" s="2"/>
      <c r="G56" s="2"/>
      <c r="H56" s="2"/>
    </row>
    <row r="57" spans="1:8" x14ac:dyDescent="0.25">
      <c r="A57" s="2"/>
      <c r="B57" s="15" t="s">
        <v>60</v>
      </c>
      <c r="C57" s="4"/>
      <c r="D57" s="4"/>
      <c r="E57" s="4"/>
      <c r="F57" s="4"/>
      <c r="G57" s="4"/>
      <c r="H57" s="4"/>
    </row>
    <row r="58" spans="1:8" ht="17.25" x14ac:dyDescent="0.25">
      <c r="A58" s="2"/>
      <c r="B58" s="13" t="s">
        <v>61</v>
      </c>
      <c r="C58" s="13" t="s">
        <v>66</v>
      </c>
      <c r="D58" s="47" t="s">
        <v>62</v>
      </c>
      <c r="E58" s="13" t="s">
        <v>72</v>
      </c>
      <c r="F58" s="48" t="s">
        <v>82</v>
      </c>
      <c r="G58" s="48" t="s">
        <v>63</v>
      </c>
      <c r="H58" s="13" t="s">
        <v>39</v>
      </c>
    </row>
    <row r="59" spans="1:8" ht="17.25" x14ac:dyDescent="0.25">
      <c r="A59" s="2"/>
      <c r="B59" s="2">
        <v>2016</v>
      </c>
      <c r="C59" s="37"/>
      <c r="D59" s="43">
        <v>700000</v>
      </c>
      <c r="E59" s="38">
        <f>C59+D59</f>
        <v>700000</v>
      </c>
      <c r="F59" s="41">
        <v>0.92589999999999995</v>
      </c>
      <c r="G59" s="38">
        <f>E59*F59</f>
        <v>648130</v>
      </c>
      <c r="H59" s="45" t="s">
        <v>78</v>
      </c>
    </row>
    <row r="60" spans="1:8" ht="17.25" x14ac:dyDescent="0.25">
      <c r="A60" s="2"/>
      <c r="B60" s="2">
        <v>2017</v>
      </c>
      <c r="C60" s="37"/>
      <c r="D60" s="40">
        <v>800000</v>
      </c>
      <c r="E60" s="37">
        <f t="shared" ref="E60:E61" si="2">C60+D60</f>
        <v>800000</v>
      </c>
      <c r="F60" s="41">
        <v>0.85729999999999995</v>
      </c>
      <c r="G60" s="37">
        <f t="shared" ref="G60:G62" si="3">E60*F60</f>
        <v>685840</v>
      </c>
      <c r="H60" s="45" t="s">
        <v>78</v>
      </c>
    </row>
    <row r="61" spans="1:8" ht="17.25" x14ac:dyDescent="0.25">
      <c r="A61" s="2"/>
      <c r="B61" s="2">
        <v>2018</v>
      </c>
      <c r="C61" s="37"/>
      <c r="D61" s="37">
        <v>950000</v>
      </c>
      <c r="E61" s="37">
        <f t="shared" si="2"/>
        <v>950000</v>
      </c>
      <c r="F61" s="41">
        <v>0.79379999999999995</v>
      </c>
      <c r="G61" s="37">
        <f t="shared" si="3"/>
        <v>754110</v>
      </c>
      <c r="H61" s="45" t="s">
        <v>78</v>
      </c>
    </row>
    <row r="62" spans="1:8" ht="17.25" x14ac:dyDescent="0.25">
      <c r="A62" s="2"/>
      <c r="B62" s="2">
        <v>2019</v>
      </c>
      <c r="C62" s="37">
        <f>D54</f>
        <v>22660000</v>
      </c>
      <c r="D62" s="37">
        <v>1100000</v>
      </c>
      <c r="E62" s="37">
        <f>C62+D62</f>
        <v>23760000</v>
      </c>
      <c r="F62" s="41">
        <v>0.73499999999999999</v>
      </c>
      <c r="G62" s="37">
        <f t="shared" si="3"/>
        <v>17463600</v>
      </c>
      <c r="H62" s="45" t="s">
        <v>78</v>
      </c>
    </row>
    <row r="63" spans="1:8" ht="15.75" thickBot="1" x14ac:dyDescent="0.3">
      <c r="A63" s="2"/>
      <c r="B63" s="36"/>
      <c r="C63" s="2"/>
      <c r="D63" s="2"/>
      <c r="E63" s="2"/>
      <c r="F63" s="2" t="s">
        <v>73</v>
      </c>
      <c r="G63" s="42">
        <f>SUM(G59:G62)</f>
        <v>19551680</v>
      </c>
      <c r="H63" s="2"/>
    </row>
    <row r="64" spans="1:8" ht="15.75" thickTop="1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44" t="s">
        <v>74</v>
      </c>
      <c r="C65" s="44"/>
      <c r="D65" s="44"/>
      <c r="E65" s="2"/>
      <c r="F65" s="2"/>
      <c r="G65" s="2"/>
      <c r="H65" s="2"/>
    </row>
    <row r="66" spans="1:8" x14ac:dyDescent="0.25">
      <c r="A66" s="2"/>
      <c r="B66" s="2" t="s">
        <v>75</v>
      </c>
      <c r="C66" s="2"/>
      <c r="D66" s="39">
        <f>G63</f>
        <v>19551680</v>
      </c>
      <c r="E66" s="2"/>
      <c r="F66" s="2"/>
      <c r="G66" s="2"/>
      <c r="H66" s="2"/>
    </row>
    <row r="67" spans="1:8" x14ac:dyDescent="0.25">
      <c r="A67" s="2"/>
      <c r="B67" s="2" t="s">
        <v>76</v>
      </c>
      <c r="C67" s="2"/>
      <c r="D67" s="34">
        <f>-E46</f>
        <v>-2700000</v>
      </c>
      <c r="E67" s="2"/>
      <c r="F67" s="2"/>
      <c r="G67" s="2"/>
      <c r="H67" s="2"/>
    </row>
    <row r="68" spans="1:8" x14ac:dyDescent="0.25">
      <c r="A68" s="2"/>
      <c r="B68" s="2" t="s">
        <v>77</v>
      </c>
      <c r="C68" s="2"/>
      <c r="D68" s="34">
        <f>-E47</f>
        <v>-1000000</v>
      </c>
      <c r="E68" s="2"/>
      <c r="F68" s="2"/>
      <c r="G68" s="2"/>
      <c r="H68" s="2"/>
    </row>
    <row r="69" spans="1:8" ht="15.75" thickBot="1" x14ac:dyDescent="0.3">
      <c r="A69" s="2"/>
      <c r="B69" s="2" t="s">
        <v>80</v>
      </c>
      <c r="C69" s="2"/>
      <c r="D69" s="46">
        <f>SUM(D66:D68)</f>
        <v>15851680</v>
      </c>
      <c r="E69" s="2"/>
      <c r="F69" s="2"/>
      <c r="G69" s="2"/>
      <c r="H69" s="2"/>
    </row>
    <row r="70" spans="1:8" ht="15.75" thickTop="1" x14ac:dyDescent="0.25">
      <c r="A70" s="2"/>
      <c r="B70" s="2" t="s">
        <v>81</v>
      </c>
      <c r="C70" s="2"/>
      <c r="D70" s="37">
        <v>1100000</v>
      </c>
      <c r="E70" s="2"/>
      <c r="F70" s="24"/>
      <c r="G70" s="2"/>
      <c r="H70" s="2"/>
    </row>
    <row r="71" spans="1:8" x14ac:dyDescent="0.25">
      <c r="A71" s="2"/>
      <c r="B71" s="2" t="s">
        <v>79</v>
      </c>
      <c r="C71" s="2"/>
      <c r="D71" s="27">
        <f>D69/D70</f>
        <v>14.410618181818181</v>
      </c>
      <c r="E71" s="45" t="s">
        <v>83</v>
      </c>
      <c r="F71" s="2"/>
      <c r="G71" s="13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49" t="s">
        <v>88</v>
      </c>
      <c r="C73" s="49"/>
      <c r="D73" s="49"/>
      <c r="E73" s="49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23" sqref="E23"/>
    </sheetView>
  </sheetViews>
  <sheetFormatPr defaultRowHeight="15" x14ac:dyDescent="0.25"/>
  <cols>
    <col min="1" max="1" width="3.85546875" style="1" customWidth="1"/>
    <col min="2" max="2" width="9.140625" style="1"/>
    <col min="3" max="3" width="28" style="1" customWidth="1"/>
    <col min="4" max="4" width="27" style="1" customWidth="1"/>
    <col min="5" max="5" width="20.42578125" style="1" customWidth="1"/>
    <col min="6" max="16384" width="9.140625" style="1"/>
  </cols>
  <sheetData>
    <row r="1" spans="1:5" x14ac:dyDescent="0.25">
      <c r="A1" s="13" t="s">
        <v>23</v>
      </c>
      <c r="B1" s="2"/>
      <c r="C1" s="2"/>
      <c r="D1" s="2"/>
      <c r="E1" s="2"/>
    </row>
    <row r="2" spans="1:5" x14ac:dyDescent="0.25">
      <c r="A2" s="2"/>
      <c r="B2" s="2"/>
      <c r="C2" s="2"/>
      <c r="D2" s="2"/>
      <c r="E2" s="2"/>
    </row>
    <row r="3" spans="1:5" x14ac:dyDescent="0.25">
      <c r="A3" s="2"/>
      <c r="B3" s="3" t="s">
        <v>10</v>
      </c>
      <c r="C3" s="2"/>
      <c r="D3" s="2"/>
      <c r="E3" s="2"/>
    </row>
    <row r="4" spans="1:5" x14ac:dyDescent="0.25">
      <c r="A4" s="2"/>
      <c r="B4" s="4" t="s">
        <v>0</v>
      </c>
      <c r="C4" s="4" t="s">
        <v>20</v>
      </c>
      <c r="D4" s="4" t="s">
        <v>21</v>
      </c>
      <c r="E4" s="4"/>
    </row>
    <row r="5" spans="1:5" x14ac:dyDescent="0.25">
      <c r="A5" s="2"/>
      <c r="B5" s="2" t="s">
        <v>2</v>
      </c>
      <c r="C5" s="5">
        <v>3</v>
      </c>
      <c r="D5" s="20">
        <v>6.2</v>
      </c>
      <c r="E5" s="6"/>
    </row>
    <row r="6" spans="1:5" x14ac:dyDescent="0.25">
      <c r="A6" s="2"/>
      <c r="B6" s="2" t="s">
        <v>3</v>
      </c>
      <c r="C6" s="7">
        <v>4.5</v>
      </c>
      <c r="D6" s="20">
        <v>10</v>
      </c>
      <c r="E6" s="6"/>
    </row>
    <row r="7" spans="1:5" x14ac:dyDescent="0.25">
      <c r="A7" s="2"/>
      <c r="B7" s="2" t="s">
        <v>4</v>
      </c>
      <c r="C7" s="7">
        <v>1.8</v>
      </c>
      <c r="D7" s="20">
        <v>12.6</v>
      </c>
      <c r="E7" s="6"/>
    </row>
    <row r="8" spans="1:5" x14ac:dyDescent="0.25">
      <c r="A8" s="2"/>
      <c r="B8" s="2" t="s">
        <v>5</v>
      </c>
      <c r="C8" s="7">
        <v>2.4</v>
      </c>
      <c r="D8" s="20">
        <v>8.9</v>
      </c>
      <c r="E8" s="6"/>
    </row>
    <row r="9" spans="1:5" x14ac:dyDescent="0.25">
      <c r="A9" s="2"/>
      <c r="B9" s="2" t="s">
        <v>6</v>
      </c>
      <c r="C9" s="7">
        <v>5.0999999999999996</v>
      </c>
      <c r="D9" s="20">
        <v>15</v>
      </c>
      <c r="E9" s="6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3" t="s">
        <v>11</v>
      </c>
      <c r="C11" s="2"/>
      <c r="D11" s="2"/>
      <c r="E11" s="2"/>
    </row>
    <row r="12" spans="1:5" x14ac:dyDescent="0.25">
      <c r="A12" s="2"/>
      <c r="B12" s="4" t="s">
        <v>0</v>
      </c>
      <c r="C12" s="8" t="s">
        <v>12</v>
      </c>
      <c r="D12" s="4"/>
      <c r="E12" s="4"/>
    </row>
    <row r="13" spans="1:5" x14ac:dyDescent="0.25">
      <c r="A13" s="2"/>
      <c r="B13" s="2" t="s">
        <v>2</v>
      </c>
      <c r="C13" s="11">
        <f>C5*D5</f>
        <v>18.600000000000001</v>
      </c>
      <c r="D13" s="9" t="s">
        <v>22</v>
      </c>
      <c r="E13" s="6"/>
    </row>
    <row r="14" spans="1:5" x14ac:dyDescent="0.25">
      <c r="A14" s="2"/>
      <c r="B14" s="2" t="s">
        <v>3</v>
      </c>
      <c r="C14" s="12">
        <f t="shared" ref="C14:C17" si="0">C6*D6</f>
        <v>45</v>
      </c>
      <c r="D14" s="9" t="s">
        <v>22</v>
      </c>
      <c r="E14" s="2"/>
    </row>
    <row r="15" spans="1:5" x14ac:dyDescent="0.25">
      <c r="A15" s="2"/>
      <c r="B15" s="2" t="s">
        <v>4</v>
      </c>
      <c r="C15" s="12">
        <f t="shared" si="0"/>
        <v>22.68</v>
      </c>
      <c r="D15" s="9" t="s">
        <v>22</v>
      </c>
      <c r="E15" s="2"/>
    </row>
    <row r="16" spans="1:5" x14ac:dyDescent="0.25">
      <c r="A16" s="2"/>
      <c r="B16" s="2" t="s">
        <v>5</v>
      </c>
      <c r="C16" s="12">
        <f t="shared" si="0"/>
        <v>21.36</v>
      </c>
      <c r="D16" s="9" t="s">
        <v>22</v>
      </c>
      <c r="E16" s="2"/>
    </row>
    <row r="17" spans="1:5" x14ac:dyDescent="0.25">
      <c r="A17" s="2"/>
      <c r="B17" s="2" t="s">
        <v>6</v>
      </c>
      <c r="C17" s="12">
        <f t="shared" si="0"/>
        <v>76.5</v>
      </c>
      <c r="D17" s="9" t="s">
        <v>22</v>
      </c>
      <c r="E17" s="2"/>
    </row>
    <row r="18" spans="1:5" x14ac:dyDescent="0.25">
      <c r="A18" s="2"/>
      <c r="B18" s="2"/>
      <c r="C18" s="2"/>
      <c r="D18" s="2"/>
      <c r="E18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P7-2</vt:lpstr>
      <vt:lpstr>P7-8</vt:lpstr>
      <vt:lpstr>P7-10</vt:lpstr>
      <vt:lpstr>P7-14</vt:lpstr>
      <vt:lpstr>P7-17</vt:lpstr>
      <vt:lpstr>P7-19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</dc:creator>
  <cp:lastModifiedBy>maggie</cp:lastModifiedBy>
  <dcterms:created xsi:type="dcterms:W3CDTF">2019-02-23T19:30:31Z</dcterms:created>
  <dcterms:modified xsi:type="dcterms:W3CDTF">2019-02-24T17:19:10Z</dcterms:modified>
</cp:coreProperties>
</file>